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o-Liashenko-KO\Documents\2024-04-April\2024-04-06\01 оновл калькул\"/>
    </mc:Choice>
  </mc:AlternateContent>
  <xr:revisionPtr revIDLastSave="0" documentId="8_{B7D4D1DF-ECDC-4190-B2D0-62D6EBFA18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Вклад зі щомісячною виплатою ві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A25" i="1" l="1"/>
  <c r="B13" i="1" l="1"/>
  <c r="B16" i="1" l="1"/>
  <c r="B19" i="1" s="1"/>
  <c r="B24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B21" i="1" l="1"/>
  <c r="B20" i="1"/>
  <c r="B25" i="1"/>
  <c r="B14" i="1"/>
  <c r="B15" i="1" l="1"/>
  <c r="B17" i="1" s="1"/>
  <c r="B49" i="1" l="1"/>
  <c r="B48" i="1"/>
  <c r="B46" i="1"/>
  <c r="B44" i="1"/>
  <c r="B47" i="1"/>
  <c r="B45" i="1"/>
  <c r="B31" i="1"/>
  <c r="B40" i="1"/>
  <c r="B41" i="1"/>
  <c r="B42" i="1"/>
  <c r="B38" i="1"/>
  <c r="B43" i="1"/>
  <c r="B39" i="1"/>
  <c r="B36" i="1"/>
  <c r="B34" i="1"/>
  <c r="B28" i="1"/>
  <c r="B33" i="1"/>
  <c r="B27" i="1"/>
  <c r="B35" i="1"/>
  <c r="B26" i="1"/>
  <c r="B29" i="1"/>
  <c r="B37" i="1"/>
  <c r="B30" i="1"/>
  <c r="B32" i="1"/>
  <c r="D25" i="1" l="1"/>
</calcChain>
</file>

<file path=xl/sharedStrings.xml><?xml version="1.0" encoding="utf-8"?>
<sst xmlns="http://schemas.openxmlformats.org/spreadsheetml/2006/main" count="13" uniqueCount="13">
  <si>
    <t>Сума вкладу</t>
  </si>
  <si>
    <t>Строк вкладу, міс.</t>
  </si>
  <si>
    <t>Доходність вкладу</t>
  </si>
  <si>
    <t>Сума нарахованих процентів за весь період</t>
  </si>
  <si>
    <t>Сума податків (19.5% від суми нарахованих процентів)</t>
  </si>
  <si>
    <t>Сумма процентів за весь період (після оподаткування)</t>
  </si>
  <si>
    <t>Ефективна ставка % річних (з врахуванням оподаткування)</t>
  </si>
  <si>
    <t>Сума вкладу і відсотків в кінці строку</t>
  </si>
  <si>
    <t xml:space="preserve">Калькулятор доходів за вкладом: </t>
  </si>
  <si>
    <t>«Вклад зі щомісячною виплатою відсотків»</t>
  </si>
  <si>
    <t>Ставка % річних</t>
  </si>
  <si>
    <t>Параметри стандартного вкладу в грн</t>
  </si>
  <si>
    <t xml:space="preserve">Банк не вимагає обов'язкового отримання додаткових та/або супутніх послуг для укладення договору банківського вкладу (депозиту), відкриття рахунку - безкоштовне.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</si>
</sst>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Arial Cyr"/>
      <family val="2"/>
      <charset val="204"/>
    </font>
    <font>
      <u/>
      <sz val="10"/>
      <color theme="10"/>
      <name val="Arial Cyr"/>
      <charset val="204"/>
    </font>
    <font>
      <u/>
      <sz val="10"/>
      <color rgb="FF0000FF"/>
      <name val="Arial Cyr"/>
      <charset val="204"/>
    </font>
    <font>
      <sz val="10"/>
      <name val="Arial Cyr"/>
      <charset val="204"/>
    </font>
    <font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color theme="1"/>
      <name val="Arial Cyr"/>
      <family val="2"/>
      <charset val="204"/>
    </font>
    <font>
      <sz val="10"/>
      <color rgb="FF000080"/>
      <name val="Arial Cyr"/>
      <charset val="204"/>
    </font>
    <font>
      <b/>
      <sz val="10"/>
      <name val="Arial Cyr"/>
    </font>
    <font>
      <b/>
      <u/>
      <sz val="10"/>
      <name val="Arial Cyr"/>
    </font>
    <font>
      <b/>
      <sz val="10"/>
      <color rgb="FF993300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color theme="0" tint="-0.249977111117893"/>
      <name val="Arial Cyr"/>
      <family val="2"/>
      <charset val="204"/>
    </font>
    <font>
      <u/>
      <sz val="10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EAEAE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969696"/>
      </top>
      <bottom style="thin">
        <color rgb="FFFFFFFF"/>
      </bottom>
      <diagonal/>
    </border>
    <border>
      <left/>
      <right/>
      <top style="thin">
        <color rgb="FF969696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rgb="FF969696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3" fontId="7" fillId="3" borderId="4" xfId="0" applyNumberFormat="1" applyFont="1" applyFill="1" applyBorder="1" applyAlignment="1" applyProtection="1">
      <alignment horizontal="right"/>
      <protection locked="0"/>
    </xf>
    <xf numFmtId="3" fontId="7" fillId="3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hidden="1"/>
    </xf>
    <xf numFmtId="4" fontId="11" fillId="4" borderId="7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5" fillId="0" borderId="2" xfId="0" applyFont="1" applyFill="1" applyBorder="1" applyAlignment="1" applyProtection="1">
      <alignment horizontal="right"/>
      <protection hidden="1"/>
    </xf>
    <xf numFmtId="4" fontId="15" fillId="4" borderId="0" xfId="0" applyNumberFormat="1" applyFont="1" applyFill="1" applyBorder="1" applyAlignment="1" applyProtection="1">
      <alignment horizontal="right" vertical="center"/>
      <protection hidden="1"/>
    </xf>
    <xf numFmtId="4" fontId="15" fillId="4" borderId="0" xfId="0" applyNumberFormat="1" applyFont="1" applyFill="1" applyBorder="1" applyAlignment="1" applyProtection="1">
      <alignment vertical="center"/>
      <protection hidden="1"/>
    </xf>
    <xf numFmtId="4" fontId="12" fillId="4" borderId="0" xfId="0" applyNumberFormat="1" applyFont="1" applyFill="1" applyBorder="1" applyAlignment="1" applyProtection="1">
      <alignment vertical="center"/>
      <protection hidden="1"/>
    </xf>
    <xf numFmtId="4" fontId="9" fillId="4" borderId="0" xfId="0" applyNumberFormat="1" applyFont="1" applyFill="1" applyBorder="1" applyAlignment="1" applyProtection="1">
      <alignment horizontal="right"/>
      <protection hidden="1"/>
    </xf>
    <xf numFmtId="4" fontId="15" fillId="4" borderId="11" xfId="0" applyNumberFormat="1" applyFont="1" applyFill="1" applyBorder="1" applyAlignment="1" applyProtection="1">
      <alignment horizontal="right"/>
      <protection hidden="1"/>
    </xf>
    <xf numFmtId="4" fontId="8" fillId="4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4" fillId="0" borderId="0" xfId="2" applyFont="1" applyFill="1" applyBorder="1" applyProtection="1">
      <protection hidden="1"/>
    </xf>
    <xf numFmtId="0" fontId="9" fillId="5" borderId="0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Protection="1">
      <protection hidden="1"/>
    </xf>
    <xf numFmtId="0" fontId="13" fillId="0" borderId="1" xfId="0" applyFont="1" applyFill="1" applyBorder="1" applyProtection="1">
      <protection hidden="1"/>
    </xf>
    <xf numFmtId="0" fontId="5" fillId="0" borderId="2" xfId="0" applyFont="1" applyFill="1" applyBorder="1" applyProtection="1">
      <protection hidden="1"/>
    </xf>
    <xf numFmtId="0" fontId="6" fillId="2" borderId="3" xfId="0" applyFont="1" applyFill="1" applyBorder="1" applyAlignment="1" applyProtection="1">
      <alignment wrapText="1"/>
      <protection hidden="1"/>
    </xf>
    <xf numFmtId="0" fontId="6" fillId="2" borderId="3" xfId="0" applyFont="1" applyFill="1" applyBorder="1" applyProtection="1">
      <protection hidden="1"/>
    </xf>
    <xf numFmtId="10" fontId="7" fillId="4" borderId="6" xfId="0" applyNumberFormat="1" applyFont="1" applyFill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10" fillId="2" borderId="3" xfId="0" applyFont="1" applyFill="1" applyBorder="1" applyAlignment="1" applyProtection="1">
      <alignment vertical="center"/>
      <protection hidden="1"/>
    </xf>
    <xf numFmtId="0" fontId="10" fillId="2" borderId="3" xfId="0" applyFont="1" applyFill="1" applyBorder="1" applyProtection="1">
      <protection hidden="1"/>
    </xf>
    <xf numFmtId="10" fontId="8" fillId="4" borderId="7" xfId="0" applyNumberFormat="1" applyFont="1" applyFill="1" applyBorder="1" applyAlignment="1" applyProtection="1">
      <alignment horizontal="right"/>
      <protection hidden="1"/>
    </xf>
    <xf numFmtId="0" fontId="14" fillId="2" borderId="3" xfId="0" applyFont="1" applyFill="1" applyBorder="1" applyAlignment="1" applyProtection="1">
      <alignment vertical="center"/>
      <protection hidden="1"/>
    </xf>
    <xf numFmtId="0" fontId="9" fillId="5" borderId="14" xfId="0" applyFont="1" applyFill="1" applyBorder="1" applyAlignment="1" applyProtection="1">
      <alignment wrapText="1"/>
      <protection hidden="1"/>
    </xf>
    <xf numFmtId="0" fontId="0" fillId="0" borderId="0" xfId="0" applyFont="1" applyProtection="1">
      <protection hidden="1"/>
    </xf>
    <xf numFmtId="0" fontId="0" fillId="0" borderId="13" xfId="0" applyFont="1" applyBorder="1" applyProtection="1">
      <protection hidden="1"/>
    </xf>
    <xf numFmtId="0" fontId="0" fillId="0" borderId="0" xfId="0" applyFont="1" applyProtection="1">
      <protection locked="0"/>
    </xf>
    <xf numFmtId="0" fontId="0" fillId="0" borderId="12" xfId="0" applyFont="1" applyBorder="1" applyProtection="1"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6" fillId="0" borderId="0" xfId="2" applyFont="1" applyFill="1" applyBorder="1" applyProtection="1">
      <protection hidden="1"/>
    </xf>
    <xf numFmtId="0" fontId="1" fillId="0" borderId="0" xfId="0" applyFont="1" applyProtection="1">
      <protection hidden="1"/>
    </xf>
    <xf numFmtId="0" fontId="17" fillId="0" borderId="12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4" fontId="18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Protection="1">
      <protection hidden="1"/>
    </xf>
    <xf numFmtId="14" fontId="0" fillId="0" borderId="0" xfId="0" applyNumberFormat="1" applyFont="1" applyProtection="1">
      <protection hidden="1"/>
    </xf>
    <xf numFmtId="4" fontId="0" fillId="0" borderId="0" xfId="0" applyNumberFormat="1" applyFont="1" applyProtection="1">
      <protection hidden="1"/>
    </xf>
    <xf numFmtId="10" fontId="0" fillId="0" borderId="0" xfId="1" applyNumberFormat="1" applyFont="1" applyProtection="1"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10" fillId="2" borderId="8" xfId="0" applyFont="1" applyFill="1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</cellXfs>
  <cellStyles count="3">
    <cellStyle name="Відсотковий" xfId="1" builtinId="5"/>
    <cellStyle name="Гіперпосилання" xfId="2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"/>
  <sheetViews>
    <sheetView tabSelected="1" zoomScaleNormal="100" workbookViewId="0">
      <selection activeCell="B8" sqref="B8"/>
    </sheetView>
  </sheetViews>
  <sheetFormatPr defaultColWidth="9.109375" defaultRowHeight="14.4" x14ac:dyDescent="0.3"/>
  <cols>
    <col min="1" max="1" width="67.5546875" style="5" customWidth="1"/>
    <col min="2" max="2" width="17.33203125" style="5" customWidth="1"/>
    <col min="3" max="3" width="9.109375" style="5"/>
    <col min="4" max="4" width="13.109375" style="5" customWidth="1"/>
    <col min="5" max="16384" width="9.109375" style="5"/>
  </cols>
  <sheetData>
    <row r="1" spans="1:14" ht="21" x14ac:dyDescent="0.4">
      <c r="A1" s="13" t="s">
        <v>8</v>
      </c>
      <c r="B1" s="14"/>
    </row>
    <row r="2" spans="1:14" ht="21" x14ac:dyDescent="0.4">
      <c r="A2" s="13" t="s">
        <v>9</v>
      </c>
      <c r="B2" s="35"/>
      <c r="C2" s="36"/>
      <c r="D2" s="36"/>
      <c r="E2" s="36"/>
      <c r="F2" s="36"/>
      <c r="G2" s="29"/>
      <c r="H2" s="29"/>
      <c r="I2" s="29"/>
      <c r="J2" s="29"/>
      <c r="K2" s="29"/>
      <c r="L2" s="29"/>
      <c r="M2" s="29"/>
      <c r="N2" s="29"/>
    </row>
    <row r="3" spans="1:14" ht="21" x14ac:dyDescent="0.4">
      <c r="A3" s="13"/>
      <c r="B3" s="35"/>
      <c r="C3" s="36"/>
      <c r="D3" s="36"/>
      <c r="E3" s="36"/>
      <c r="F3" s="36"/>
      <c r="G3" s="29"/>
      <c r="H3" s="29"/>
      <c r="I3" s="29"/>
      <c r="J3" s="29"/>
      <c r="K3" s="29"/>
      <c r="L3" s="29"/>
      <c r="M3" s="29"/>
      <c r="N3" s="29"/>
    </row>
    <row r="4" spans="1:14" ht="40.200000000000003" x14ac:dyDescent="0.3">
      <c r="A4" s="15" t="s">
        <v>12</v>
      </c>
      <c r="B4" s="37"/>
      <c r="C4" s="36"/>
      <c r="D4" s="36"/>
      <c r="E4" s="36"/>
      <c r="F4" s="36"/>
      <c r="G4" s="29"/>
      <c r="H4" s="29"/>
      <c r="I4" s="29"/>
      <c r="J4" s="29"/>
      <c r="K4" s="29"/>
      <c r="L4" s="29"/>
      <c r="M4" s="29"/>
      <c r="N4" s="29"/>
    </row>
    <row r="5" spans="1:14" x14ac:dyDescent="0.3">
      <c r="A5" s="28"/>
      <c r="B5" s="38"/>
      <c r="C5" s="36"/>
      <c r="D5" s="36"/>
      <c r="E5" s="36"/>
      <c r="F5" s="36"/>
      <c r="G5" s="29"/>
      <c r="H5" s="29"/>
      <c r="I5" s="29"/>
      <c r="J5" s="29"/>
      <c r="K5" s="29"/>
      <c r="L5" s="29"/>
      <c r="M5" s="29"/>
      <c r="N5" s="29"/>
    </row>
    <row r="6" spans="1:14" ht="15" thickBot="1" x14ac:dyDescent="0.35">
      <c r="A6" s="17" t="s">
        <v>11</v>
      </c>
      <c r="B6" s="18"/>
      <c r="D6" s="29"/>
      <c r="E6" s="29"/>
      <c r="F6" s="30"/>
      <c r="G6" s="29"/>
      <c r="H6" s="29"/>
      <c r="I6" s="29"/>
      <c r="J6" s="29"/>
      <c r="K6" s="29"/>
      <c r="L6" s="29"/>
      <c r="M6" s="29"/>
      <c r="N6" s="29"/>
    </row>
    <row r="7" spans="1:14" ht="18" customHeight="1" x14ac:dyDescent="0.3">
      <c r="A7" s="19" t="s">
        <v>0</v>
      </c>
      <c r="B7" s="1">
        <v>100000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6.8" customHeight="1" thickBot="1" x14ac:dyDescent="0.35">
      <c r="A8" s="20" t="s">
        <v>1</v>
      </c>
      <c r="B8" s="2">
        <v>18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3">
      <c r="A9" s="19" t="s">
        <v>10</v>
      </c>
      <c r="B9" s="21">
        <f>IF(B8=18,0.0001)</f>
        <v>1E-4</v>
      </c>
      <c r="D9" s="31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x14ac:dyDescent="0.3">
      <c r="A10" s="16"/>
      <c r="B10" s="3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x14ac:dyDescent="0.3">
      <c r="A11" s="16"/>
      <c r="B11" s="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x14ac:dyDescent="0.3">
      <c r="A12" s="17" t="s">
        <v>2</v>
      </c>
      <c r="B12" s="6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x14ac:dyDescent="0.3">
      <c r="A13" s="45" t="s">
        <v>3</v>
      </c>
      <c r="B13" s="12">
        <f>((B7*B9)/12)*B8</f>
        <v>15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2.75" customHeight="1" x14ac:dyDescent="0.3">
      <c r="A14" s="46"/>
      <c r="B14" s="7">
        <f>B7*((B9/12)*B8)/B8</f>
        <v>0.83333333333333348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1.25" customHeight="1" x14ac:dyDescent="0.3">
      <c r="A15" s="47"/>
      <c r="B15" s="11">
        <f>B14*0.195</f>
        <v>0.16250000000000003</v>
      </c>
      <c r="C15" s="2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2" customHeight="1" x14ac:dyDescent="0.3">
      <c r="A16" s="48" t="s">
        <v>4</v>
      </c>
      <c r="B16" s="10">
        <f>B13*19.5%</f>
        <v>2.9250000000000003</v>
      </c>
      <c r="D16" s="32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s="23" customFormat="1" ht="10.5" customHeight="1" x14ac:dyDescent="0.3">
      <c r="A17" s="49"/>
      <c r="B17" s="8">
        <f>B14-B15</f>
        <v>0.67083333333333339</v>
      </c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s="23" customFormat="1" ht="10.5" customHeight="1" x14ac:dyDescent="0.3">
      <c r="A18" s="50"/>
      <c r="B18" s="9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s="23" customFormat="1" ht="18" customHeight="1" x14ac:dyDescent="0.3">
      <c r="A19" s="24" t="s">
        <v>5</v>
      </c>
      <c r="B19" s="4">
        <f>B13-B16</f>
        <v>12.074999999999999</v>
      </c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x14ac:dyDescent="0.3">
      <c r="A20" s="25" t="s">
        <v>6</v>
      </c>
      <c r="B20" s="26">
        <f>(B19*B9)/B13</f>
        <v>8.0500000000000005E-5</v>
      </c>
      <c r="D20" s="32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s="23" customFormat="1" ht="23.25" customHeight="1" x14ac:dyDescent="0.3">
      <c r="A21" s="27" t="s">
        <v>7</v>
      </c>
      <c r="B21" s="4">
        <f>B7+B19</f>
        <v>100012.075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s="23" customFormat="1" ht="14.25" customHeight="1" x14ac:dyDescent="0.3">
      <c r="A22" s="39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x14ac:dyDescent="0.3">
      <c r="A23" s="41"/>
      <c r="B23" s="41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idden="1" x14ac:dyDescent="0.3">
      <c r="A24" s="42">
        <v>44896</v>
      </c>
      <c r="B24" s="43">
        <f>(0)*B7</f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idden="1" x14ac:dyDescent="0.3">
      <c r="A25" s="42">
        <f>DATE(2022,12,1)</f>
        <v>44896</v>
      </c>
      <c r="B25" s="43">
        <f>(-1)*B7</f>
        <v>-100000</v>
      </c>
      <c r="C25" s="29"/>
      <c r="D25" s="44">
        <f>XIRR(B25:B49,A25:A49)</f>
        <v>7.6255202293396018E-5</v>
      </c>
      <c r="E25" s="29"/>
      <c r="F25" s="29"/>
      <c r="G25" s="29"/>
      <c r="H25" s="29"/>
      <c r="I25" s="29"/>
    </row>
    <row r="26" spans="1:14" hidden="1" x14ac:dyDescent="0.3">
      <c r="A26" s="42">
        <f>DATE(2023,1,1)</f>
        <v>44927</v>
      </c>
      <c r="B26" s="43">
        <f t="shared" ref="B26:B49" si="0">IF(C26=$B$8,$B$17+$B$7,IF(C26&lt;$B$8,$B$17,0))</f>
        <v>0.67083333333333339</v>
      </c>
      <c r="C26" s="29">
        <v>1</v>
      </c>
      <c r="D26" s="29"/>
      <c r="E26" s="29"/>
      <c r="F26" s="29"/>
      <c r="G26" s="29"/>
      <c r="H26" s="29"/>
      <c r="I26" s="29"/>
    </row>
    <row r="27" spans="1:14" hidden="1" x14ac:dyDescent="0.3">
      <c r="A27" s="42">
        <f>DATE(2023,2,1)</f>
        <v>44958</v>
      </c>
      <c r="B27" s="43">
        <f t="shared" si="0"/>
        <v>0.67083333333333339</v>
      </c>
      <c r="C27" s="29">
        <v>2</v>
      </c>
      <c r="D27" s="29"/>
      <c r="E27" s="29"/>
      <c r="F27" s="29"/>
      <c r="G27" s="29"/>
      <c r="H27" s="29"/>
      <c r="I27" s="29"/>
    </row>
    <row r="28" spans="1:14" hidden="1" x14ac:dyDescent="0.3">
      <c r="A28" s="42">
        <f>DATE(2023,3,1)</f>
        <v>44986</v>
      </c>
      <c r="B28" s="43">
        <f t="shared" si="0"/>
        <v>0.67083333333333339</v>
      </c>
      <c r="C28" s="29">
        <v>3</v>
      </c>
      <c r="D28" s="29"/>
      <c r="E28" s="29"/>
      <c r="F28" s="29"/>
      <c r="G28" s="29"/>
      <c r="H28" s="29"/>
      <c r="I28" s="29"/>
    </row>
    <row r="29" spans="1:14" hidden="1" x14ac:dyDescent="0.3">
      <c r="A29" s="42">
        <f>DATE(2023,4,1)</f>
        <v>45017</v>
      </c>
      <c r="B29" s="43">
        <f t="shared" si="0"/>
        <v>0.67083333333333339</v>
      </c>
      <c r="C29" s="29">
        <v>4</v>
      </c>
      <c r="D29" s="29"/>
      <c r="E29" s="29"/>
      <c r="F29" s="29"/>
      <c r="G29" s="29"/>
      <c r="H29" s="29"/>
      <c r="I29" s="29"/>
    </row>
    <row r="30" spans="1:14" hidden="1" x14ac:dyDescent="0.3">
      <c r="A30" s="42">
        <f>DATE(2023,5,1)</f>
        <v>45047</v>
      </c>
      <c r="B30" s="43">
        <f t="shared" si="0"/>
        <v>0.67083333333333339</v>
      </c>
      <c r="C30" s="29">
        <v>5</v>
      </c>
      <c r="D30" s="29"/>
      <c r="E30" s="29"/>
      <c r="F30" s="29"/>
      <c r="G30" s="29"/>
      <c r="H30" s="29"/>
      <c r="I30" s="29"/>
    </row>
    <row r="31" spans="1:14" hidden="1" x14ac:dyDescent="0.3">
      <c r="A31" s="42">
        <f>DATE(2023,6,1)</f>
        <v>45078</v>
      </c>
      <c r="B31" s="43">
        <f t="shared" si="0"/>
        <v>0.67083333333333339</v>
      </c>
      <c r="C31" s="29">
        <v>6</v>
      </c>
      <c r="D31" s="29"/>
      <c r="E31" s="29"/>
      <c r="F31" s="29"/>
      <c r="G31" s="29"/>
      <c r="H31" s="29"/>
      <c r="I31" s="29"/>
    </row>
    <row r="32" spans="1:14" hidden="1" x14ac:dyDescent="0.3">
      <c r="A32" s="42">
        <f>DATE(2023,7,1)</f>
        <v>45108</v>
      </c>
      <c r="B32" s="43">
        <f t="shared" si="0"/>
        <v>0.67083333333333339</v>
      </c>
      <c r="C32" s="29">
        <v>7</v>
      </c>
      <c r="D32" s="29"/>
      <c r="E32" s="29"/>
      <c r="F32" s="29"/>
      <c r="G32" s="29"/>
      <c r="H32" s="29"/>
      <c r="I32" s="29"/>
    </row>
    <row r="33" spans="1:18" hidden="1" x14ac:dyDescent="0.3">
      <c r="A33" s="42">
        <f>DATE(2023,8,1)</f>
        <v>45139</v>
      </c>
      <c r="B33" s="43">
        <f t="shared" si="0"/>
        <v>0.67083333333333339</v>
      </c>
      <c r="C33" s="29">
        <v>8</v>
      </c>
      <c r="D33" s="29"/>
      <c r="E33" s="29"/>
      <c r="F33" s="29"/>
      <c r="G33" s="29"/>
      <c r="H33" s="29"/>
      <c r="I33" s="29"/>
    </row>
    <row r="34" spans="1:18" hidden="1" x14ac:dyDescent="0.3">
      <c r="A34" s="42">
        <f>DATE(2023,9,31)</f>
        <v>45200</v>
      </c>
      <c r="B34" s="43">
        <f t="shared" si="0"/>
        <v>0.67083333333333339</v>
      </c>
      <c r="C34" s="29">
        <v>9</v>
      </c>
      <c r="D34" s="29"/>
      <c r="E34" s="29"/>
      <c r="F34" s="29"/>
      <c r="G34" s="29"/>
      <c r="H34" s="29"/>
      <c r="I34" s="29"/>
    </row>
    <row r="35" spans="1:18" hidden="1" x14ac:dyDescent="0.3">
      <c r="A35" s="42">
        <f>DATE(2023,10,1)</f>
        <v>45200</v>
      </c>
      <c r="B35" s="43">
        <f t="shared" si="0"/>
        <v>0.67083333333333339</v>
      </c>
      <c r="C35" s="29">
        <v>10</v>
      </c>
      <c r="D35" s="29"/>
      <c r="E35" s="29"/>
      <c r="F35" s="29"/>
      <c r="G35" s="29"/>
      <c r="H35" s="29"/>
      <c r="I35" s="29"/>
    </row>
    <row r="36" spans="1:18" hidden="1" x14ac:dyDescent="0.3">
      <c r="A36" s="42">
        <f>DATE(2023,11,1)</f>
        <v>45231</v>
      </c>
      <c r="B36" s="43">
        <f t="shared" si="0"/>
        <v>0.67083333333333339</v>
      </c>
      <c r="C36" s="29">
        <v>11</v>
      </c>
      <c r="D36" s="29"/>
      <c r="E36" s="29"/>
      <c r="F36" s="29"/>
      <c r="G36" s="29"/>
      <c r="H36" s="29"/>
      <c r="I36" s="29"/>
    </row>
    <row r="37" spans="1:18" hidden="1" x14ac:dyDescent="0.3">
      <c r="A37" s="42">
        <f>DATE(2023,12,31)</f>
        <v>45291</v>
      </c>
      <c r="B37" s="43">
        <f t="shared" si="0"/>
        <v>0.67083333333333339</v>
      </c>
      <c r="C37" s="29">
        <v>12</v>
      </c>
      <c r="D37" s="29"/>
      <c r="E37" s="29"/>
      <c r="F37" s="29"/>
      <c r="G37" s="29"/>
      <c r="H37" s="29"/>
      <c r="I37" s="29"/>
    </row>
    <row r="38" spans="1:18" hidden="1" x14ac:dyDescent="0.3">
      <c r="A38" s="42">
        <f>DATE(2024,1,1)</f>
        <v>45292</v>
      </c>
      <c r="B38" s="43">
        <f t="shared" si="0"/>
        <v>0.67083333333333339</v>
      </c>
      <c r="C38" s="29">
        <v>13</v>
      </c>
      <c r="D38" s="29"/>
      <c r="E38" s="29"/>
      <c r="F38" s="29"/>
      <c r="G38" s="29"/>
      <c r="H38" s="29"/>
      <c r="I38" s="29"/>
    </row>
    <row r="39" spans="1:18" hidden="1" x14ac:dyDescent="0.3">
      <c r="A39" s="42">
        <f>DATE(2024,2,1)</f>
        <v>45323</v>
      </c>
      <c r="B39" s="43">
        <f t="shared" si="0"/>
        <v>0.67083333333333339</v>
      </c>
      <c r="C39" s="29">
        <v>14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idden="1" x14ac:dyDescent="0.3">
      <c r="A40" s="42">
        <f>DATE(2024,3,1)</f>
        <v>45352</v>
      </c>
      <c r="B40" s="43">
        <f t="shared" si="0"/>
        <v>0.67083333333333339</v>
      </c>
      <c r="C40" s="29">
        <v>15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idden="1" x14ac:dyDescent="0.3">
      <c r="A41" s="42">
        <f>DATE(2024,4,1)</f>
        <v>45383</v>
      </c>
      <c r="B41" s="43">
        <f t="shared" si="0"/>
        <v>0.67083333333333339</v>
      </c>
      <c r="C41" s="29">
        <v>16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idden="1" x14ac:dyDescent="0.3">
      <c r="A42" s="42">
        <f>DATE(2024,5,1)</f>
        <v>45413</v>
      </c>
      <c r="B42" s="43">
        <f t="shared" si="0"/>
        <v>0.67083333333333339</v>
      </c>
      <c r="C42" s="29">
        <v>17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idden="1" x14ac:dyDescent="0.3">
      <c r="A43" s="42">
        <f>DATE(2024,6,31)</f>
        <v>45474</v>
      </c>
      <c r="B43" s="43">
        <f t="shared" si="0"/>
        <v>100000.67083333334</v>
      </c>
      <c r="C43" s="29">
        <v>18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idden="1" x14ac:dyDescent="0.3">
      <c r="A44" s="42">
        <f>DATE(2024,7,1)</f>
        <v>45474</v>
      </c>
      <c r="B44" s="43">
        <f t="shared" si="0"/>
        <v>0</v>
      </c>
      <c r="C44" s="29">
        <v>19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idden="1" x14ac:dyDescent="0.3">
      <c r="A45" s="42">
        <f>DATE(2024,8,1)</f>
        <v>45505</v>
      </c>
      <c r="B45" s="43">
        <f t="shared" si="0"/>
        <v>0</v>
      </c>
      <c r="C45" s="29">
        <v>20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idden="1" x14ac:dyDescent="0.3">
      <c r="A46" s="42">
        <f>DATE(2024,9,1)</f>
        <v>45536</v>
      </c>
      <c r="B46" s="43">
        <f t="shared" si="0"/>
        <v>0</v>
      </c>
      <c r="C46" s="29">
        <v>21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idden="1" x14ac:dyDescent="0.3">
      <c r="A47" s="42">
        <f>DATE(2024,10,1)</f>
        <v>45566</v>
      </c>
      <c r="B47" s="43">
        <f t="shared" si="0"/>
        <v>0</v>
      </c>
      <c r="C47" s="29">
        <v>22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idden="1" x14ac:dyDescent="0.3">
      <c r="A48" s="42">
        <f>DATE(2024,11,1)</f>
        <v>45597</v>
      </c>
      <c r="B48" s="43">
        <f t="shared" si="0"/>
        <v>0</v>
      </c>
      <c r="C48" s="29">
        <v>23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idden="1" x14ac:dyDescent="0.3">
      <c r="A49" s="42">
        <f>DATE(2024,12,31)</f>
        <v>45657</v>
      </c>
      <c r="B49" s="43">
        <f t="shared" si="0"/>
        <v>0</v>
      </c>
      <c r="C49" s="29">
        <v>24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</sheetData>
  <sheetProtection algorithmName="SHA-512" hashValue="UnE4xwjBtSCJBRV4p+h4iY0FxEMEp++BIyC18WB76P1XTqUwopJpt4PDMgRpoRFK934CcOvvcnqHS071LRiBsA==" saltValue="Tduu7x/m3V0j6OHK6fguYg==" spinCount="100000" sheet="1" selectLockedCells="1"/>
  <mergeCells count="2">
    <mergeCell ref="A13:A15"/>
    <mergeCell ref="A16:A18"/>
  </mergeCells>
  <dataValidations count="3">
    <dataValidation type="decimal" operator="greaterThanOrEqual" allowBlank="1" showInputMessage="1" showErrorMessage="1" error="Сумма вклада должна быть больше 1000 грн." sqref="B7" xr:uid="{00000000-0002-0000-0000-000000000000}">
      <formula1>1000</formula1>
    </dataValidation>
    <dataValidation type="decimal" operator="greaterThan" allowBlank="1" showInputMessage="1" showErrorMessage="1" error="Ставка должна быть больше 0." sqref="B9" xr:uid="{00000000-0002-0000-0000-000001000000}">
      <formula1>0</formula1>
    </dataValidation>
    <dataValidation type="list" operator="greaterThanOrEqual" allowBlank="1" showInputMessage="1" showErrorMessage="1" error="Сумма вклада должна быть больше 1000 грн." sqref="B8" xr:uid="{00000000-0002-0000-0000-000002000000}">
      <formula1>"18"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Вклад зі щомісячною виплатою ві</vt:lpstr>
    </vt:vector>
  </TitlesOfParts>
  <Company>UkrSibank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UKRSIBBANK</dc:creator>
  <cp:lastModifiedBy>Liashenko Kateryna</cp:lastModifiedBy>
  <dcterms:created xsi:type="dcterms:W3CDTF">2020-11-16T15:53:37Z</dcterms:created>
  <dcterms:modified xsi:type="dcterms:W3CDTF">2024-04-06T07:16:44Z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2023-12-18T06:34:52Z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234d4e3a-465d-46ee-a2fc-54cf9c4a335c</vt:lpwstr>
  </property>
  <property fmtid="{D5CDD505-2E9C-101B-9397-08002B2CF9AE}" pid="9" name="MSIP_Label_defa4170-0d19-0005-0004-bc88714345d2_ActionId">
    <vt:lpwstr>cb906290-5993-4278-a10b-0d2481dca95a</vt:lpwstr>
  </property>
  <property fmtid="{D5CDD505-2E9C-101B-9397-08002B2CF9AE}" pid="10" name="MSIP_Label_defa4170-0d19-0005-0004-bc88714345d2_ContentBits">
    <vt:lpwstr>0</vt:lpwstr>
  </property>
</Properties>
</file>